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9720" activeTab="1"/>
  </bookViews>
  <sheets>
    <sheet name="Orçamento" sheetId="1" r:id="rId1"/>
    <sheet name="Execução" sheetId="2" r:id="rId2"/>
    <sheet name="Planejamento" sheetId="3" r:id="rId3"/>
  </sheets>
  <definedNames>
    <definedName name="_xlnm.Print_Area" localSheetId="1">'Execução'!$A$1:$H$93</definedName>
    <definedName name="_xlnm.Print_Area" localSheetId="2">'Planejamento'!$B$1:$G$33</definedName>
  </definedNames>
  <calcPr fullCalcOnLoad="1"/>
</workbook>
</file>

<file path=xl/sharedStrings.xml><?xml version="1.0" encoding="utf-8"?>
<sst xmlns="http://schemas.openxmlformats.org/spreadsheetml/2006/main" count="209" uniqueCount="170">
  <si>
    <t>Descrição</t>
  </si>
  <si>
    <t>Justificativa</t>
  </si>
  <si>
    <t>Custo unit.(R$)</t>
  </si>
  <si>
    <t>Qtde</t>
  </si>
  <si>
    <t>Custo total (R$)</t>
  </si>
  <si>
    <t>Workstation</t>
  </si>
  <si>
    <t>Processamento de dados</t>
  </si>
  <si>
    <t>Todas</t>
  </si>
  <si>
    <t xml:space="preserve">Licença de software </t>
  </si>
  <si>
    <t>Imagens de alta resolução espacial</t>
  </si>
  <si>
    <t>Base temática para estudo nas áreas afetadas e identificação dos pontos de interesse</t>
  </si>
  <si>
    <t>100Km2</t>
  </si>
  <si>
    <t>No Break 1,4 KVa</t>
  </si>
  <si>
    <t>Estabilidade dos trabalhos digitais independentes da oscilação da tensão elétrica</t>
  </si>
  <si>
    <t>Plotagem</t>
  </si>
  <si>
    <t>Impressão dos mapas</t>
  </si>
  <si>
    <t>Desktops servidor CMS</t>
  </si>
  <si>
    <t>Armazenamento de dados e implementação de modelos</t>
  </si>
  <si>
    <t>Material Bibliográfico</t>
  </si>
  <si>
    <t>Livros</t>
  </si>
  <si>
    <t>Serviços terceiros</t>
  </si>
  <si>
    <t>Trabalho de Campo</t>
  </si>
  <si>
    <t>Passagens e Diárias</t>
  </si>
  <si>
    <t>Cursos e eventos</t>
  </si>
  <si>
    <t>Material Consumo</t>
  </si>
  <si>
    <t>Reparos de equipamentos e móveis</t>
  </si>
  <si>
    <t>TOTAL</t>
  </si>
  <si>
    <t>UFRPE</t>
  </si>
  <si>
    <t>Modelos Computacionais para Simulação do Processo de Expansão da Esquistossomose na Área Litorânea de Pernambuco</t>
  </si>
  <si>
    <t>Edital MCT/CNPq 02/2006 - Universal</t>
  </si>
  <si>
    <t>Processo no. 477703/2006-2</t>
  </si>
  <si>
    <t>Departamento de Estatística e Informática</t>
  </si>
  <si>
    <t>Orçamento aprovado no projeto</t>
  </si>
  <si>
    <t>Atividades</t>
  </si>
  <si>
    <t>Execução de Gastos</t>
  </si>
  <si>
    <t>Num. Cheque</t>
  </si>
  <si>
    <t>Quantidade</t>
  </si>
  <si>
    <t>Valor Unitário</t>
  </si>
  <si>
    <t>Valor Total</t>
  </si>
  <si>
    <t>Saldo R$</t>
  </si>
  <si>
    <t>livros</t>
  </si>
  <si>
    <t>no-breaks</t>
  </si>
  <si>
    <t>trabalho de campo</t>
  </si>
  <si>
    <t>plotagem de mapas</t>
  </si>
  <si>
    <t>workstation captura de imagens</t>
  </si>
  <si>
    <t>imagens de alta resolução</t>
  </si>
  <si>
    <t>instalação servidor e equipamentos</t>
  </si>
  <si>
    <t>jones albuquerque</t>
  </si>
  <si>
    <t>silvana bocanegra - chair</t>
  </si>
  <si>
    <t>comitee</t>
  </si>
  <si>
    <t>courses</t>
  </si>
  <si>
    <t>finance</t>
  </si>
  <si>
    <t xml:space="preserve">15 diárias - ufrpe </t>
  </si>
  <si>
    <t>3 trechos aéreos ida e volta - 3500</t>
  </si>
  <si>
    <t>15 diárias hotel - 1800</t>
  </si>
  <si>
    <t>total = 5300</t>
  </si>
  <si>
    <t>invited speakers</t>
  </si>
  <si>
    <t>frederico campos, filho - UFMG</t>
  </si>
  <si>
    <t>marcus augusto dos santos - UFMG</t>
  </si>
  <si>
    <t>program</t>
  </si>
  <si>
    <t>seg</t>
  </si>
  <si>
    <t>ter</t>
  </si>
  <si>
    <t>qua</t>
  </si>
  <si>
    <t>qui</t>
  </si>
  <si>
    <t>sex</t>
  </si>
  <si>
    <t>hernande GEOCERE</t>
  </si>
  <si>
    <t>cesar castilho UFPE</t>
  </si>
  <si>
    <t>14:30 - 16:00 - academic</t>
  </si>
  <si>
    <t>constança</t>
  </si>
  <si>
    <t>cesar</t>
  </si>
  <si>
    <t>hernande</t>
  </si>
  <si>
    <t>mesa-redonda</t>
  </si>
  <si>
    <t>fred</t>
  </si>
  <si>
    <t>16:30 - 18:30 - research</t>
  </si>
  <si>
    <t>constança barbosa CPqAM/FIOCRUZ</t>
  </si>
  <si>
    <t>lab 1 - elementos de algoritmos numéricos - Frederico Campos,filho UFMG</t>
  </si>
  <si>
    <t>lab 2 - aspectos de otimização combinatória - Marcos Augusto - UFMG</t>
  </si>
  <si>
    <t>lab 3 - fundamentos de processamento de imagens - Paulo Sérgio - LNCC</t>
  </si>
  <si>
    <t xml:space="preserve"> I Workshop em Otimização e Computação Científica Aplicados a Saúde Pública</t>
  </si>
  <si>
    <t>initial (sil e joa)</t>
  </si>
  <si>
    <t>servidores CMS</t>
  </si>
  <si>
    <t>infra-estrutura: móveis</t>
  </si>
  <si>
    <t>cus</t>
  </si>
  <si>
    <t>Custeio</t>
  </si>
  <si>
    <t xml:space="preserve">Diárias </t>
  </si>
  <si>
    <t>Passagens</t>
  </si>
  <si>
    <t>Equipamentos</t>
  </si>
  <si>
    <t>Roteador ADSL DI-52</t>
  </si>
  <si>
    <t>Cabo USB 2.0</t>
  </si>
  <si>
    <t>Estabilizador 1KVA</t>
  </si>
  <si>
    <t>Toner 1320 6.0M</t>
  </si>
  <si>
    <t>Impressora Laser HP1320</t>
  </si>
  <si>
    <t>Trabalho de Campo - receptor cont. Remoto</t>
  </si>
  <si>
    <t>Trabalho de Campo - bomba schneider bcr2000</t>
  </si>
  <si>
    <t>Material Escritório</t>
  </si>
  <si>
    <t>Livro Pesquisa Operacional</t>
  </si>
  <si>
    <t>Livro Introdução a Epidemiologia</t>
  </si>
  <si>
    <t>ESTORNO CÂMERA FOTOGRÁFICA</t>
  </si>
  <si>
    <t>Etiquetas e Chaves</t>
  </si>
  <si>
    <t>Computador DELL Latitude D-520</t>
  </si>
  <si>
    <t>Móveis - meas e gaveteiros</t>
  </si>
  <si>
    <t>Móveis - armários</t>
  </si>
  <si>
    <t>Roteador ADSL DI-108</t>
  </si>
  <si>
    <t>Estabilizador com filtro 1KVA</t>
  </si>
  <si>
    <t>Estabilizador 300 VA</t>
  </si>
  <si>
    <t>Filtro de Linha</t>
  </si>
  <si>
    <t>CD RW</t>
  </si>
  <si>
    <t>material de consumo</t>
  </si>
  <si>
    <t>EXECUTADO</t>
  </si>
  <si>
    <t>ORÇADO</t>
  </si>
  <si>
    <t>Sala professores - material pintura</t>
  </si>
  <si>
    <t>Pintura sala professores</t>
  </si>
  <si>
    <t>Recarga e tonners impressora SANSUNG 4100</t>
  </si>
  <si>
    <t>SALDO TOTAL</t>
  </si>
  <si>
    <t>FATURADO</t>
  </si>
  <si>
    <t>Computador DELL Dimension E520</t>
  </si>
  <si>
    <t>Inscrição Evento SugarLoafFlop-2007</t>
  </si>
  <si>
    <t>SALDO</t>
  </si>
  <si>
    <t>Diárias CADSC 2007</t>
  </si>
  <si>
    <t>Inscrição Evento CADSC 2007 e Cartaz FACEPE</t>
  </si>
  <si>
    <t>Licencas de Software</t>
  </si>
  <si>
    <t>viagens (passagens e diárias)</t>
  </si>
  <si>
    <t>biblio</t>
  </si>
  <si>
    <t>diarias</t>
  </si>
  <si>
    <t>infra-estrutura: wireless, filtros de linha, ...</t>
  </si>
  <si>
    <t>laptop</t>
  </si>
  <si>
    <t>Inscrição Evento CNMAC 2007 - Jones</t>
  </si>
  <si>
    <t>Inscrição Evento CNMAC 2007 - Dalton</t>
  </si>
  <si>
    <t>Inscrição Evento CNMAC 2007 - Silvana</t>
  </si>
  <si>
    <t>Posters CNMAC</t>
  </si>
  <si>
    <t>Bateria DELL LapTop</t>
  </si>
  <si>
    <t>Switch 24/100 D-LINK</t>
  </si>
  <si>
    <t>Mouses Óticos</t>
  </si>
  <si>
    <t>Fonte Roteador ADSL Wireless</t>
  </si>
  <si>
    <t>Cartucho Sansung</t>
  </si>
  <si>
    <t>WebSite - Prestação Serviços Design</t>
  </si>
  <si>
    <t>CMS - Prestação de Serviços - Instalação e configuração</t>
  </si>
  <si>
    <t>CMS - Prestação Serviços - Tradução Inglês</t>
  </si>
  <si>
    <t>Diária I WDDS 2007 - Felipe</t>
  </si>
  <si>
    <t>Livro Tipping Point</t>
  </si>
  <si>
    <t>Livro Innovation and Entrepreneurship</t>
  </si>
  <si>
    <t>Recarga Cartucho HP PSC 1510</t>
  </si>
  <si>
    <t>GEOSERE - equipamentos</t>
  </si>
  <si>
    <t>Livro Mathematica By Example</t>
  </si>
  <si>
    <t>Papel A4</t>
  </si>
  <si>
    <t>Inscrição Evento Xisto 2008 - Jones</t>
  </si>
  <si>
    <t>Inscrição Evento CNMAC 2008 - Silvana</t>
  </si>
  <si>
    <t>Inscrição Evento CNMAC 2008 - Jones</t>
  </si>
  <si>
    <t>Passagens Reinaldo ENSP Oficina Xisto</t>
  </si>
  <si>
    <t>Passagens Salvador JOA, SIL Congresso Xisto</t>
  </si>
  <si>
    <t>Banners congresso xisto</t>
  </si>
  <si>
    <t>Inscrição Evento Xisto 2008 - Silvana</t>
  </si>
  <si>
    <t>Livros Esquistossomose FIOCRUZ</t>
  </si>
  <si>
    <t>Diárias Jones Silvana Xisto 2008</t>
  </si>
  <si>
    <t>Diárias Reinaldo Oficina Xiscanoé</t>
  </si>
  <si>
    <t>falta em nota</t>
  </si>
  <si>
    <t>Banners congresso CNMAC 2008</t>
  </si>
  <si>
    <t>Resmas Papel</t>
  </si>
  <si>
    <t>Expedição (trabalho de campo)</t>
  </si>
  <si>
    <t>Livro Epidemiologia Matemática</t>
  </si>
  <si>
    <t>WEBCAM</t>
  </si>
  <si>
    <t>JED - Apoio</t>
  </si>
  <si>
    <t>Diárias apoio Rodrigo WDDS 2008</t>
  </si>
  <si>
    <t>Diárias apoio Dalton SBM</t>
  </si>
  <si>
    <t>Switch 10/100 3COM Gigabit</t>
  </si>
  <si>
    <t>Livro CELLULAR AUTOMATA</t>
  </si>
  <si>
    <t>Livro CELLULAR AUTOMATA AND COMPLEXITY</t>
  </si>
  <si>
    <t>Livro CELLULAR AUTOMATA MACHINES</t>
  </si>
  <si>
    <t>Renovação de Domínio Xiscanoe 4 anos</t>
  </si>
  <si>
    <t>ERMAC - Diárias para ajuda de custo de 4 alunos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</si>
</sst>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.##0.00"/>
    <numFmt numFmtId="173" formatCode="0.0"/>
  </numFmts>
  <fonts count="6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1" fillId="2" borderId="4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4" fontId="1" fillId="0" borderId="5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1" fillId="0" borderId="7" xfId="0" applyFont="1" applyBorder="1" applyAlignment="1">
      <alignment/>
    </xf>
    <xf numFmtId="4" fontId="1" fillId="0" borderId="8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44" fontId="0" fillId="0" borderId="0" xfId="15" applyAlignment="1">
      <alignment horizontal="center"/>
    </xf>
    <xf numFmtId="44" fontId="0" fillId="0" borderId="2" xfId="15" applyBorder="1" applyAlignment="1">
      <alignment horizontal="center"/>
    </xf>
    <xf numFmtId="44" fontId="0" fillId="0" borderId="0" xfId="15" applyBorder="1" applyAlignment="1">
      <alignment horizontal="center"/>
    </xf>
    <xf numFmtId="44" fontId="0" fillId="2" borderId="0" xfId="15" applyFill="1" applyBorder="1" applyAlignment="1">
      <alignment horizontal="center"/>
    </xf>
    <xf numFmtId="44" fontId="1" fillId="0" borderId="0" xfId="15" applyFont="1" applyBorder="1" applyAlignment="1">
      <alignment horizontal="center"/>
    </xf>
    <xf numFmtId="44" fontId="0" fillId="0" borderId="6" xfId="15" applyBorder="1" applyAlignment="1">
      <alignment horizontal="center"/>
    </xf>
    <xf numFmtId="44" fontId="0" fillId="0" borderId="0" xfId="15" applyAlignment="1">
      <alignment/>
    </xf>
    <xf numFmtId="44" fontId="0" fillId="0" borderId="2" xfId="15" applyBorder="1" applyAlignment="1">
      <alignment/>
    </xf>
    <xf numFmtId="44" fontId="0" fillId="0" borderId="0" xfId="15" applyBorder="1" applyAlignment="1">
      <alignment/>
    </xf>
    <xf numFmtId="44" fontId="0" fillId="2" borderId="0" xfId="15" applyFill="1" applyBorder="1" applyAlignment="1">
      <alignment/>
    </xf>
    <xf numFmtId="44" fontId="1" fillId="0" borderId="0" xfId="15" applyFont="1" applyBorder="1" applyAlignment="1">
      <alignment/>
    </xf>
    <xf numFmtId="44" fontId="0" fillId="0" borderId="6" xfId="15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9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0" fillId="3" borderId="5" xfId="0" applyNumberForma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0" fontId="0" fillId="2" borderId="4" xfId="0" applyFill="1" applyBorder="1" applyAlignment="1">
      <alignment/>
    </xf>
    <xf numFmtId="4" fontId="0" fillId="4" borderId="5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173" fontId="0" fillId="5" borderId="0" xfId="0" applyNumberFormat="1" applyFill="1" applyAlignment="1">
      <alignment/>
    </xf>
    <xf numFmtId="4" fontId="0" fillId="0" borderId="5" xfId="0" applyNumberFormat="1" applyFill="1" applyBorder="1" applyAlignment="1">
      <alignment/>
    </xf>
    <xf numFmtId="0" fontId="0" fillId="0" borderId="0" xfId="0" applyFill="1" applyAlignment="1">
      <alignment/>
    </xf>
    <xf numFmtId="44" fontId="0" fillId="0" borderId="0" xfId="15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1"/>
  <sheetViews>
    <sheetView showGridLines="0" zoomScale="75" zoomScaleNormal="75" workbookViewId="0" topLeftCell="A1">
      <selection activeCell="F29" sqref="F29"/>
    </sheetView>
  </sheetViews>
  <sheetFormatPr defaultColWidth="9.140625" defaultRowHeight="12.75"/>
  <cols>
    <col min="2" max="2" width="38.421875" style="0" customWidth="1"/>
    <col min="3" max="3" width="74.57421875" style="0" bestFit="1" customWidth="1"/>
    <col min="4" max="4" width="11.00390625" style="0" bestFit="1" customWidth="1"/>
    <col min="5" max="5" width="13.57421875" style="0" bestFit="1" customWidth="1"/>
    <col min="6" max="6" width="7.8515625" style="0" bestFit="1" customWidth="1"/>
    <col min="7" max="7" width="14.140625" style="0" bestFit="1" customWidth="1"/>
    <col min="8" max="8" width="10.57421875" style="0" bestFit="1" customWidth="1"/>
  </cols>
  <sheetData>
    <row r="1" ht="13.5" thickBot="1"/>
    <row r="2" spans="2:7" ht="18">
      <c r="B2" s="2" t="s">
        <v>27</v>
      </c>
      <c r="C2" s="3"/>
      <c r="D2" s="3"/>
      <c r="E2" s="3"/>
      <c r="F2" s="3"/>
      <c r="G2" s="4"/>
    </row>
    <row r="3" spans="2:7" ht="15">
      <c r="B3" s="5" t="s">
        <v>31</v>
      </c>
      <c r="C3" s="6"/>
      <c r="D3" s="6"/>
      <c r="E3" s="6"/>
      <c r="F3" s="6"/>
      <c r="G3" s="7"/>
    </row>
    <row r="4" spans="2:7" ht="12.75">
      <c r="B4" s="8" t="s">
        <v>28</v>
      </c>
      <c r="C4" s="6"/>
      <c r="D4" s="6"/>
      <c r="E4" s="6"/>
      <c r="F4" s="6"/>
      <c r="G4" s="7"/>
    </row>
    <row r="5" spans="2:7" ht="6" customHeight="1">
      <c r="B5" s="15"/>
      <c r="C5" s="16"/>
      <c r="D5" s="16"/>
      <c r="E5" s="16"/>
      <c r="F5" s="16"/>
      <c r="G5" s="17"/>
    </row>
    <row r="6" spans="2:7" ht="12.75">
      <c r="B6" s="8"/>
      <c r="C6" s="6"/>
      <c r="D6" s="6"/>
      <c r="E6" s="6"/>
      <c r="F6" s="6"/>
      <c r="G6" s="7"/>
    </row>
    <row r="7" spans="2:7" ht="12.75">
      <c r="B7" s="9" t="s">
        <v>29</v>
      </c>
      <c r="C7" s="6"/>
      <c r="D7" s="6"/>
      <c r="E7" s="6"/>
      <c r="F7" s="6"/>
      <c r="G7" s="7"/>
    </row>
    <row r="8" spans="2:7" ht="12.75">
      <c r="B8" s="9" t="s">
        <v>30</v>
      </c>
      <c r="C8" s="6"/>
      <c r="D8" s="6"/>
      <c r="E8" s="6"/>
      <c r="F8" s="6"/>
      <c r="G8" s="7"/>
    </row>
    <row r="9" spans="2:7" ht="12.75">
      <c r="B9" s="9"/>
      <c r="C9" s="6"/>
      <c r="D9" s="6"/>
      <c r="E9" s="6"/>
      <c r="F9" s="6"/>
      <c r="G9" s="7"/>
    </row>
    <row r="10" spans="2:7" ht="12.75">
      <c r="B10" s="8" t="s">
        <v>32</v>
      </c>
      <c r="C10" s="6"/>
      <c r="D10" s="6"/>
      <c r="E10" s="6"/>
      <c r="F10" s="6"/>
      <c r="G10" s="7"/>
    </row>
    <row r="11" spans="2:7" ht="12.75">
      <c r="B11" s="9"/>
      <c r="C11" s="6"/>
      <c r="D11" s="6"/>
      <c r="E11" s="6"/>
      <c r="F11" s="6"/>
      <c r="G11" s="7"/>
    </row>
    <row r="12" spans="2:8" ht="12.75">
      <c r="B12" s="8" t="s">
        <v>0</v>
      </c>
      <c r="C12" s="10" t="s">
        <v>1</v>
      </c>
      <c r="D12" s="10" t="s">
        <v>33</v>
      </c>
      <c r="E12" s="10" t="s">
        <v>2</v>
      </c>
      <c r="F12" s="10" t="s">
        <v>3</v>
      </c>
      <c r="G12" s="11" t="s">
        <v>4</v>
      </c>
      <c r="H12" s="1"/>
    </row>
    <row r="13" spans="2:7" ht="12.75">
      <c r="B13" s="9" t="s">
        <v>5</v>
      </c>
      <c r="C13" s="6" t="s">
        <v>6</v>
      </c>
      <c r="D13" s="6" t="s">
        <v>7</v>
      </c>
      <c r="E13" s="12">
        <v>7000</v>
      </c>
      <c r="F13" s="6">
        <v>1</v>
      </c>
      <c r="G13" s="13">
        <v>7000</v>
      </c>
    </row>
    <row r="14" spans="2:7" ht="12.75">
      <c r="B14" s="9" t="s">
        <v>8</v>
      </c>
      <c r="C14" s="6" t="s">
        <v>6</v>
      </c>
      <c r="D14" s="6" t="s">
        <v>7</v>
      </c>
      <c r="E14" s="12">
        <v>7580</v>
      </c>
      <c r="F14" s="6">
        <v>1</v>
      </c>
      <c r="G14" s="13">
        <v>7580</v>
      </c>
    </row>
    <row r="15" spans="2:7" ht="12.75">
      <c r="B15" s="9" t="s">
        <v>9</v>
      </c>
      <c r="C15" s="6" t="s">
        <v>10</v>
      </c>
      <c r="D15" s="6" t="s">
        <v>7</v>
      </c>
      <c r="E15" s="6">
        <v>64.4</v>
      </c>
      <c r="F15" s="6" t="s">
        <v>11</v>
      </c>
      <c r="G15" s="13">
        <v>6440</v>
      </c>
    </row>
    <row r="16" spans="2:7" ht="12.75">
      <c r="B16" s="9" t="s">
        <v>12</v>
      </c>
      <c r="C16" s="6" t="s">
        <v>13</v>
      </c>
      <c r="D16" s="6" t="s">
        <v>7</v>
      </c>
      <c r="E16" s="6">
        <v>560</v>
      </c>
      <c r="F16" s="6">
        <v>2</v>
      </c>
      <c r="G16" s="13">
        <v>1120</v>
      </c>
    </row>
    <row r="17" spans="2:7" ht="12.75">
      <c r="B17" s="9" t="s">
        <v>14</v>
      </c>
      <c r="C17" s="6" t="s">
        <v>15</v>
      </c>
      <c r="D17" s="6" t="s">
        <v>7</v>
      </c>
      <c r="E17" s="6"/>
      <c r="F17" s="6"/>
      <c r="G17" s="13">
        <v>1500</v>
      </c>
    </row>
    <row r="18" spans="2:7" ht="12.75">
      <c r="B18" s="9" t="s">
        <v>16</v>
      </c>
      <c r="C18" s="6" t="s">
        <v>17</v>
      </c>
      <c r="D18" s="6" t="s">
        <v>7</v>
      </c>
      <c r="E18" s="12">
        <v>5000</v>
      </c>
      <c r="F18" s="6">
        <v>2</v>
      </c>
      <c r="G18" s="13">
        <v>10000</v>
      </c>
    </row>
    <row r="19" spans="2:7" ht="12.75">
      <c r="B19" s="9" t="s">
        <v>18</v>
      </c>
      <c r="C19" s="6" t="s">
        <v>19</v>
      </c>
      <c r="D19" s="6" t="s">
        <v>7</v>
      </c>
      <c r="E19" s="6">
        <v>150</v>
      </c>
      <c r="F19" s="6">
        <v>20</v>
      </c>
      <c r="G19" s="13">
        <v>3000</v>
      </c>
    </row>
    <row r="20" spans="2:7" ht="12.75">
      <c r="B20" s="9" t="s">
        <v>20</v>
      </c>
      <c r="C20" s="6" t="s">
        <v>21</v>
      </c>
      <c r="D20" s="6" t="s">
        <v>7</v>
      </c>
      <c r="E20" s="6">
        <v>300</v>
      </c>
      <c r="F20" s="6">
        <v>10</v>
      </c>
      <c r="G20" s="13">
        <v>3000</v>
      </c>
    </row>
    <row r="21" spans="2:7" ht="12.75">
      <c r="B21" s="9" t="s">
        <v>22</v>
      </c>
      <c r="C21" s="6" t="s">
        <v>23</v>
      </c>
      <c r="D21" s="6" t="s">
        <v>7</v>
      </c>
      <c r="E21" s="12">
        <v>2000</v>
      </c>
      <c r="F21" s="6">
        <v>4</v>
      </c>
      <c r="G21" s="13">
        <v>8000</v>
      </c>
    </row>
    <row r="22" spans="2:7" ht="12.75">
      <c r="B22" s="9" t="s">
        <v>24</v>
      </c>
      <c r="C22" s="6" t="s">
        <v>25</v>
      </c>
      <c r="D22" s="6" t="s">
        <v>7</v>
      </c>
      <c r="E22" s="6">
        <v>200</v>
      </c>
      <c r="F22" s="6">
        <v>10</v>
      </c>
      <c r="G22" s="13">
        <v>2000</v>
      </c>
    </row>
    <row r="23" spans="2:7" ht="13.5" thickBot="1">
      <c r="B23" s="20" t="s">
        <v>26</v>
      </c>
      <c r="C23" s="14"/>
      <c r="D23" s="14"/>
      <c r="E23" s="14"/>
      <c r="F23" s="14"/>
      <c r="G23" s="21">
        <v>49640</v>
      </c>
    </row>
    <row r="27" spans="2:5" ht="12.75">
      <c r="B27" t="s">
        <v>18</v>
      </c>
      <c r="E27">
        <v>3000</v>
      </c>
    </row>
    <row r="28" spans="2:5" ht="12.75">
      <c r="B28" t="s">
        <v>83</v>
      </c>
      <c r="E28">
        <v>5000</v>
      </c>
    </row>
    <row r="29" spans="2:5" ht="12.75">
      <c r="B29" t="s">
        <v>84</v>
      </c>
      <c r="E29">
        <v>1000</v>
      </c>
    </row>
    <row r="30" spans="2:5" ht="12.75">
      <c r="B30" t="s">
        <v>85</v>
      </c>
      <c r="E30">
        <v>3000</v>
      </c>
    </row>
    <row r="31" spans="2:5" ht="12.75">
      <c r="B31" t="s">
        <v>86</v>
      </c>
      <c r="E31">
        <v>37000</v>
      </c>
    </row>
  </sheetData>
  <printOptions/>
  <pageMargins left="0.75" right="0.75" top="1" bottom="1" header="0.492125985" footer="0.49212598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91"/>
  <sheetViews>
    <sheetView showGridLines="0" tabSelected="1" workbookViewId="0" topLeftCell="B57">
      <selection activeCell="H71" sqref="H71"/>
    </sheetView>
  </sheetViews>
  <sheetFormatPr defaultColWidth="9.140625" defaultRowHeight="12.75"/>
  <cols>
    <col min="2" max="2" width="41.7109375" style="0" customWidth="1"/>
    <col min="3" max="3" width="12.28125" style="26" customWidth="1"/>
    <col min="4" max="4" width="13.7109375" style="38" bestFit="1" customWidth="1"/>
    <col min="5" max="5" width="12.140625" style="32" bestFit="1" customWidth="1"/>
    <col min="6" max="6" width="13.421875" style="26" bestFit="1" customWidth="1"/>
    <col min="8" max="8" width="10.57421875" style="0" bestFit="1" customWidth="1"/>
  </cols>
  <sheetData>
    <row r="1" ht="13.5" thickBot="1"/>
    <row r="2" spans="2:7" ht="18">
      <c r="B2" s="2" t="s">
        <v>27</v>
      </c>
      <c r="C2" s="27"/>
      <c r="D2" s="39"/>
      <c r="E2" s="33"/>
      <c r="F2" s="27"/>
      <c r="G2" s="4"/>
    </row>
    <row r="3" spans="2:7" ht="15">
      <c r="B3" s="5" t="s">
        <v>31</v>
      </c>
      <c r="C3" s="28"/>
      <c r="D3" s="40"/>
      <c r="E3" s="34"/>
      <c r="F3" s="28"/>
      <c r="G3" s="7"/>
    </row>
    <row r="4" spans="2:7" ht="12.75">
      <c r="B4" s="19" t="s">
        <v>28</v>
      </c>
      <c r="C4" s="28"/>
      <c r="D4" s="40"/>
      <c r="E4" s="34"/>
      <c r="F4" s="28"/>
      <c r="G4" s="7"/>
    </row>
    <row r="5" spans="2:7" ht="6" customHeight="1">
      <c r="B5" s="15"/>
      <c r="C5" s="29"/>
      <c r="D5" s="41"/>
      <c r="E5" s="35"/>
      <c r="F5" s="29"/>
      <c r="G5" s="17"/>
    </row>
    <row r="6" spans="2:7" ht="12.75">
      <c r="B6" s="8"/>
      <c r="C6" s="28"/>
      <c r="D6" s="40"/>
      <c r="E6" s="34"/>
      <c r="F6" s="28"/>
      <c r="G6" s="7"/>
    </row>
    <row r="7" spans="2:7" ht="12.75">
      <c r="B7" s="9" t="s">
        <v>29</v>
      </c>
      <c r="C7" s="28"/>
      <c r="D7" s="40"/>
      <c r="E7" s="34"/>
      <c r="F7" s="28"/>
      <c r="G7" s="7"/>
    </row>
    <row r="8" spans="2:7" ht="12.75">
      <c r="B8" s="9" t="s">
        <v>30</v>
      </c>
      <c r="C8" s="28"/>
      <c r="D8" s="40"/>
      <c r="E8" s="34"/>
      <c r="F8" s="28"/>
      <c r="G8" s="7"/>
    </row>
    <row r="9" spans="2:7" ht="12.75">
      <c r="B9" s="9"/>
      <c r="C9" s="28"/>
      <c r="D9" s="40"/>
      <c r="E9" s="34"/>
      <c r="F9" s="28"/>
      <c r="G9" s="7"/>
    </row>
    <row r="10" spans="2:7" ht="12.75">
      <c r="B10" s="8" t="s">
        <v>34</v>
      </c>
      <c r="C10" s="28"/>
      <c r="D10" s="40"/>
      <c r="E10" s="34"/>
      <c r="F10" s="28"/>
      <c r="G10" s="7"/>
    </row>
    <row r="11" spans="2:7" ht="12.75">
      <c r="B11" s="9"/>
      <c r="C11" s="28"/>
      <c r="D11" s="40"/>
      <c r="E11" s="34"/>
      <c r="F11" s="28"/>
      <c r="G11" s="7"/>
    </row>
    <row r="12" spans="2:8" ht="12.75">
      <c r="B12" s="8" t="s">
        <v>0</v>
      </c>
      <c r="C12" s="30" t="s">
        <v>36</v>
      </c>
      <c r="D12" s="42" t="s">
        <v>37</v>
      </c>
      <c r="E12" s="36" t="s">
        <v>38</v>
      </c>
      <c r="F12" s="30" t="s">
        <v>35</v>
      </c>
      <c r="G12" s="11" t="s">
        <v>39</v>
      </c>
      <c r="H12" s="1"/>
    </row>
    <row r="13" spans="2:8" ht="12.75">
      <c r="B13" s="8"/>
      <c r="C13" s="30"/>
      <c r="D13" s="42"/>
      <c r="E13" s="36"/>
      <c r="F13" s="30"/>
      <c r="G13" s="18">
        <v>49000</v>
      </c>
      <c r="H13" s="1"/>
    </row>
    <row r="14" spans="2:7" ht="12.75">
      <c r="B14" s="9" t="s">
        <v>92</v>
      </c>
      <c r="C14" s="28">
        <v>1</v>
      </c>
      <c r="D14" s="40">
        <v>185.9</v>
      </c>
      <c r="E14" s="34">
        <f>C14*D14</f>
        <v>185.9</v>
      </c>
      <c r="F14" s="28">
        <v>850001</v>
      </c>
      <c r="G14" s="13">
        <v>185.9</v>
      </c>
    </row>
    <row r="15" spans="2:7" ht="12.75">
      <c r="B15" s="9" t="s">
        <v>93</v>
      </c>
      <c r="C15" s="28">
        <v>1</v>
      </c>
      <c r="D15" s="40">
        <v>213</v>
      </c>
      <c r="E15" s="34">
        <f aca="true" t="shared" si="0" ref="E15:E39">C15*D15</f>
        <v>213</v>
      </c>
      <c r="F15" s="28">
        <v>850002</v>
      </c>
      <c r="G15" s="13">
        <v>213</v>
      </c>
    </row>
    <row r="16" spans="2:7" ht="12.75">
      <c r="B16" s="9" t="s">
        <v>87</v>
      </c>
      <c r="C16" s="28">
        <v>2</v>
      </c>
      <c r="D16" s="40">
        <v>240</v>
      </c>
      <c r="E16" s="34">
        <f t="shared" si="0"/>
        <v>480</v>
      </c>
      <c r="F16" s="28"/>
      <c r="G16" s="13"/>
    </row>
    <row r="17" spans="2:7" ht="12.75">
      <c r="B17" s="9" t="s">
        <v>88</v>
      </c>
      <c r="C17" s="28">
        <v>1</v>
      </c>
      <c r="D17" s="40">
        <v>6.91</v>
      </c>
      <c r="E17" s="34">
        <f t="shared" si="0"/>
        <v>6.91</v>
      </c>
      <c r="F17" s="28"/>
      <c r="G17" s="13"/>
    </row>
    <row r="18" spans="2:7" ht="12.75">
      <c r="B18" s="9" t="s">
        <v>89</v>
      </c>
      <c r="C18" s="28">
        <v>1</v>
      </c>
      <c r="D18" s="40">
        <v>102.8</v>
      </c>
      <c r="E18" s="34">
        <f t="shared" si="0"/>
        <v>102.8</v>
      </c>
      <c r="F18" s="28"/>
      <c r="G18" s="13"/>
    </row>
    <row r="19" spans="2:7" ht="12.75">
      <c r="B19" s="9" t="s">
        <v>90</v>
      </c>
      <c r="C19" s="28">
        <v>1</v>
      </c>
      <c r="D19" s="40">
        <v>449.57</v>
      </c>
      <c r="E19" s="34">
        <f t="shared" si="0"/>
        <v>449.57</v>
      </c>
      <c r="F19" s="28"/>
      <c r="G19" s="13"/>
    </row>
    <row r="20" spans="2:7" ht="12.75">
      <c r="B20" s="9" t="s">
        <v>91</v>
      </c>
      <c r="C20" s="28">
        <v>1</v>
      </c>
      <c r="D20" s="40">
        <v>709</v>
      </c>
      <c r="E20" s="34">
        <f t="shared" si="0"/>
        <v>709</v>
      </c>
      <c r="F20" s="28">
        <v>850003</v>
      </c>
      <c r="G20" s="13">
        <v>2476</v>
      </c>
    </row>
    <row r="21" spans="2:7" ht="12.75">
      <c r="B21" s="9" t="s">
        <v>97</v>
      </c>
      <c r="C21" s="28"/>
      <c r="D21" s="40"/>
      <c r="E21" s="34"/>
      <c r="F21" s="28"/>
      <c r="G21" s="13">
        <v>-771.06</v>
      </c>
    </row>
    <row r="22" spans="2:7" ht="12.75">
      <c r="B22" s="9" t="s">
        <v>99</v>
      </c>
      <c r="C22" s="28">
        <v>1</v>
      </c>
      <c r="D22" s="40">
        <v>5416.67</v>
      </c>
      <c r="E22" s="34">
        <f>C22*D22</f>
        <v>5416.67</v>
      </c>
      <c r="F22" s="28">
        <v>850004</v>
      </c>
      <c r="G22" s="13">
        <v>5416.67</v>
      </c>
    </row>
    <row r="23" spans="2:7" ht="12.75">
      <c r="B23" s="9" t="s">
        <v>95</v>
      </c>
      <c r="C23" s="28">
        <v>1</v>
      </c>
      <c r="D23" s="40">
        <v>119</v>
      </c>
      <c r="E23" s="34">
        <f t="shared" si="0"/>
        <v>119</v>
      </c>
      <c r="F23" s="28"/>
      <c r="G23" s="13"/>
    </row>
    <row r="24" spans="2:7" ht="12.75">
      <c r="B24" s="9" t="s">
        <v>96</v>
      </c>
      <c r="C24" s="28">
        <v>1</v>
      </c>
      <c r="D24" s="40">
        <v>68</v>
      </c>
      <c r="E24" s="34">
        <f t="shared" si="0"/>
        <v>68</v>
      </c>
      <c r="F24" s="28">
        <v>850005</v>
      </c>
      <c r="G24" s="13">
        <v>163.2</v>
      </c>
    </row>
    <row r="25" spans="2:7" ht="12.75">
      <c r="B25" s="9" t="s">
        <v>94</v>
      </c>
      <c r="C25" s="28">
        <v>1</v>
      </c>
      <c r="D25" s="40">
        <v>185.4</v>
      </c>
      <c r="E25" s="34">
        <f t="shared" si="0"/>
        <v>185.4</v>
      </c>
      <c r="F25" s="28">
        <v>850006</v>
      </c>
      <c r="G25" s="13">
        <v>185.4</v>
      </c>
    </row>
    <row r="26" spans="2:7" ht="12.75">
      <c r="B26" s="9" t="s">
        <v>94</v>
      </c>
      <c r="C26" s="28">
        <v>1</v>
      </c>
      <c r="D26" s="40">
        <v>171.6</v>
      </c>
      <c r="E26" s="34">
        <f t="shared" si="0"/>
        <v>171.6</v>
      </c>
      <c r="F26" s="28">
        <v>850007</v>
      </c>
      <c r="G26" s="13">
        <v>171.6</v>
      </c>
    </row>
    <row r="27" spans="2:7" ht="12.75">
      <c r="B27" s="9" t="s">
        <v>98</v>
      </c>
      <c r="C27" s="28">
        <v>1</v>
      </c>
      <c r="D27" s="40">
        <v>50</v>
      </c>
      <c r="E27" s="34">
        <f t="shared" si="0"/>
        <v>50</v>
      </c>
      <c r="F27" s="28">
        <v>850008</v>
      </c>
      <c r="G27" s="13">
        <v>50</v>
      </c>
    </row>
    <row r="28" spans="2:7" ht="12.75">
      <c r="B28" s="9" t="s">
        <v>135</v>
      </c>
      <c r="C28" s="28">
        <v>1</v>
      </c>
      <c r="D28" s="40">
        <v>300</v>
      </c>
      <c r="E28" s="34">
        <f t="shared" si="0"/>
        <v>300</v>
      </c>
      <c r="F28" s="28">
        <v>850009</v>
      </c>
      <c r="G28" s="13">
        <v>300</v>
      </c>
    </row>
    <row r="29" spans="2:7" ht="12.75">
      <c r="B29" s="9" t="s">
        <v>100</v>
      </c>
      <c r="C29" s="28">
        <v>1</v>
      </c>
      <c r="D29" s="40">
        <v>1490</v>
      </c>
      <c r="E29" s="34">
        <f t="shared" si="0"/>
        <v>1490</v>
      </c>
      <c r="F29" s="28">
        <v>850010</v>
      </c>
      <c r="G29" s="13">
        <v>1490</v>
      </c>
    </row>
    <row r="30" spans="2:7" ht="12.75">
      <c r="B30" s="9" t="s">
        <v>110</v>
      </c>
      <c r="C30" s="28">
        <v>1</v>
      </c>
      <c r="D30" s="40">
        <v>139.5</v>
      </c>
      <c r="E30" s="34">
        <f t="shared" si="0"/>
        <v>139.5</v>
      </c>
      <c r="F30" s="28">
        <v>850011</v>
      </c>
      <c r="G30" s="13">
        <v>139.5</v>
      </c>
    </row>
    <row r="31" spans="2:7" ht="12.75">
      <c r="B31" s="9" t="s">
        <v>101</v>
      </c>
      <c r="C31" s="28">
        <v>1</v>
      </c>
      <c r="D31" s="40">
        <v>1040</v>
      </c>
      <c r="E31" s="34">
        <f t="shared" si="0"/>
        <v>1040</v>
      </c>
      <c r="F31" s="28">
        <v>850012</v>
      </c>
      <c r="G31" s="13">
        <v>1040</v>
      </c>
    </row>
    <row r="32" spans="2:7" ht="12.75">
      <c r="B32" s="9" t="s">
        <v>102</v>
      </c>
      <c r="C32" s="28">
        <v>1</v>
      </c>
      <c r="D32" s="40">
        <v>344.64</v>
      </c>
      <c r="E32" s="34">
        <f t="shared" si="0"/>
        <v>344.64</v>
      </c>
      <c r="F32" s="28"/>
      <c r="G32" s="13"/>
    </row>
    <row r="33" spans="2:7" ht="12.75">
      <c r="B33" s="9" t="s">
        <v>103</v>
      </c>
      <c r="C33" s="28">
        <v>1</v>
      </c>
      <c r="D33" s="40">
        <v>177.6</v>
      </c>
      <c r="E33" s="34">
        <f t="shared" si="0"/>
        <v>177.6</v>
      </c>
      <c r="F33" s="28"/>
      <c r="G33" s="13"/>
    </row>
    <row r="34" spans="2:7" ht="12.75">
      <c r="B34" s="9" t="s">
        <v>104</v>
      </c>
      <c r="C34" s="28">
        <v>1</v>
      </c>
      <c r="D34" s="40">
        <v>52.8</v>
      </c>
      <c r="E34" s="34">
        <f t="shared" si="0"/>
        <v>52.8</v>
      </c>
      <c r="F34" s="28"/>
      <c r="G34" s="13"/>
    </row>
    <row r="35" spans="2:7" ht="12.75">
      <c r="B35" s="9" t="s">
        <v>105</v>
      </c>
      <c r="C35" s="28">
        <v>1</v>
      </c>
      <c r="D35" s="40">
        <v>14.4</v>
      </c>
      <c r="E35" s="34">
        <f t="shared" si="0"/>
        <v>14.4</v>
      </c>
      <c r="F35" s="28"/>
      <c r="G35" s="13"/>
    </row>
    <row r="36" spans="2:7" ht="12.75">
      <c r="B36" s="9" t="s">
        <v>106</v>
      </c>
      <c r="C36" s="28">
        <v>10</v>
      </c>
      <c r="D36" s="40">
        <v>2.11</v>
      </c>
      <c r="E36" s="34">
        <f t="shared" si="0"/>
        <v>21.099999999999998</v>
      </c>
      <c r="F36" s="28">
        <v>850013</v>
      </c>
      <c r="G36" s="13">
        <v>610.56</v>
      </c>
    </row>
    <row r="37" spans="2:7" ht="12.75">
      <c r="B37" s="9" t="s">
        <v>111</v>
      </c>
      <c r="C37" s="28">
        <v>1</v>
      </c>
      <c r="D37" s="40">
        <v>150</v>
      </c>
      <c r="E37" s="34">
        <f t="shared" si="0"/>
        <v>150</v>
      </c>
      <c r="F37" s="28">
        <v>850014</v>
      </c>
      <c r="G37" s="13">
        <v>150</v>
      </c>
    </row>
    <row r="38" spans="2:7" ht="12.75">
      <c r="B38" s="9" t="s">
        <v>112</v>
      </c>
      <c r="C38" s="28">
        <v>1</v>
      </c>
      <c r="D38" s="40">
        <v>265</v>
      </c>
      <c r="E38" s="34">
        <f t="shared" si="0"/>
        <v>265</v>
      </c>
      <c r="F38" s="28">
        <v>850015</v>
      </c>
      <c r="G38" s="13">
        <v>265</v>
      </c>
    </row>
    <row r="39" spans="2:7" ht="12.75">
      <c r="B39" s="9" t="s">
        <v>115</v>
      </c>
      <c r="C39" s="28">
        <v>1</v>
      </c>
      <c r="D39" s="40">
        <v>3825.59</v>
      </c>
      <c r="E39" s="34">
        <f t="shared" si="0"/>
        <v>3825.59</v>
      </c>
      <c r="F39" s="28">
        <v>850016</v>
      </c>
      <c r="G39" s="13">
        <v>3825.59</v>
      </c>
    </row>
    <row r="40" spans="2:7" ht="12.75">
      <c r="B40" s="9" t="s">
        <v>115</v>
      </c>
      <c r="C40" s="28">
        <v>1</v>
      </c>
      <c r="D40" s="40">
        <v>3825.59</v>
      </c>
      <c r="E40" s="34">
        <f aca="true" t="shared" si="1" ref="E40:E88">C40*D40</f>
        <v>3825.59</v>
      </c>
      <c r="F40" s="28">
        <v>850017</v>
      </c>
      <c r="G40" s="13">
        <v>3825.59</v>
      </c>
    </row>
    <row r="41" spans="2:7" ht="12.75">
      <c r="B41" s="9" t="s">
        <v>116</v>
      </c>
      <c r="C41" s="28">
        <v>1</v>
      </c>
      <c r="D41" s="40">
        <v>200</v>
      </c>
      <c r="E41" s="34">
        <f t="shared" si="1"/>
        <v>200</v>
      </c>
      <c r="F41" s="28">
        <v>850018</v>
      </c>
      <c r="G41" s="13">
        <v>200</v>
      </c>
    </row>
    <row r="42" spans="2:7" ht="12.75">
      <c r="B42" s="9" t="s">
        <v>118</v>
      </c>
      <c r="C42" s="28">
        <v>3</v>
      </c>
      <c r="D42" s="40">
        <v>187.83</v>
      </c>
      <c r="E42" s="34">
        <f t="shared" si="1"/>
        <v>563.49</v>
      </c>
      <c r="F42" s="28">
        <v>850019</v>
      </c>
      <c r="G42" s="13">
        <v>563.49</v>
      </c>
    </row>
    <row r="43" spans="2:7" ht="12.75">
      <c r="B43" s="9" t="s">
        <v>119</v>
      </c>
      <c r="C43" s="28">
        <v>1</v>
      </c>
      <c r="D43" s="40">
        <v>75.95</v>
      </c>
      <c r="E43" s="34">
        <f t="shared" si="1"/>
        <v>75.95</v>
      </c>
      <c r="F43" s="28">
        <v>850020</v>
      </c>
      <c r="G43" s="13">
        <v>75.95</v>
      </c>
    </row>
    <row r="44" spans="2:7" ht="12.75">
      <c r="B44" s="9" t="s">
        <v>126</v>
      </c>
      <c r="C44" s="28">
        <v>1</v>
      </c>
      <c r="D44" s="40">
        <v>155.33</v>
      </c>
      <c r="E44" s="34">
        <f t="shared" si="1"/>
        <v>155.33</v>
      </c>
      <c r="F44" s="28"/>
      <c r="G44" s="13"/>
    </row>
    <row r="45" spans="2:7" ht="12.75">
      <c r="B45" s="9" t="s">
        <v>127</v>
      </c>
      <c r="C45" s="28">
        <v>1</v>
      </c>
      <c r="D45" s="40">
        <v>92.2</v>
      </c>
      <c r="E45" s="34">
        <f t="shared" si="1"/>
        <v>92.2</v>
      </c>
      <c r="F45" s="28">
        <v>850021</v>
      </c>
      <c r="G45" s="13">
        <v>247.53</v>
      </c>
    </row>
    <row r="46" spans="2:7" ht="12.75">
      <c r="B46" s="9" t="s">
        <v>128</v>
      </c>
      <c r="C46" s="28">
        <v>1</v>
      </c>
      <c r="D46" s="40">
        <v>250</v>
      </c>
      <c r="E46" s="34">
        <f t="shared" si="1"/>
        <v>250</v>
      </c>
      <c r="F46" s="28">
        <v>850022</v>
      </c>
      <c r="G46" s="13">
        <v>250</v>
      </c>
    </row>
    <row r="47" spans="2:7" ht="12.75">
      <c r="B47" s="9" t="s">
        <v>129</v>
      </c>
      <c r="C47" s="28">
        <v>4</v>
      </c>
      <c r="D47" s="40">
        <v>52</v>
      </c>
      <c r="E47" s="34">
        <f t="shared" si="1"/>
        <v>208</v>
      </c>
      <c r="F47" s="28">
        <v>850023</v>
      </c>
      <c r="G47" s="13">
        <v>208</v>
      </c>
    </row>
    <row r="48" spans="2:7" ht="12.75">
      <c r="B48" s="9" t="s">
        <v>130</v>
      </c>
      <c r="C48" s="28">
        <v>1</v>
      </c>
      <c r="D48" s="40">
        <v>281.73</v>
      </c>
      <c r="E48" s="34">
        <f t="shared" si="1"/>
        <v>281.73</v>
      </c>
      <c r="F48" s="28">
        <v>850024</v>
      </c>
      <c r="G48" s="13">
        <v>281.73</v>
      </c>
    </row>
    <row r="49" spans="2:7" ht="12.75">
      <c r="B49" s="9" t="s">
        <v>131</v>
      </c>
      <c r="C49" s="28">
        <v>1</v>
      </c>
      <c r="D49" s="40">
        <v>323</v>
      </c>
      <c r="E49" s="34">
        <f t="shared" si="1"/>
        <v>323</v>
      </c>
      <c r="F49" s="28">
        <v>850025</v>
      </c>
      <c r="G49" s="13">
        <v>323</v>
      </c>
    </row>
    <row r="50" spans="2:7" ht="12.75">
      <c r="B50" s="9" t="s">
        <v>132</v>
      </c>
      <c r="C50" s="28">
        <v>20</v>
      </c>
      <c r="D50" s="40">
        <v>11.5</v>
      </c>
      <c r="E50" s="34">
        <f t="shared" si="1"/>
        <v>230</v>
      </c>
      <c r="F50" s="28">
        <v>850026</v>
      </c>
      <c r="G50" s="13">
        <v>216</v>
      </c>
    </row>
    <row r="51" spans="2:7" ht="12.75">
      <c r="B51" s="9" t="s">
        <v>133</v>
      </c>
      <c r="C51" s="28">
        <v>1</v>
      </c>
      <c r="D51" s="40">
        <v>43.5</v>
      </c>
      <c r="E51" s="34">
        <f t="shared" si="1"/>
        <v>43.5</v>
      </c>
      <c r="F51" s="28">
        <v>850027</v>
      </c>
      <c r="G51" s="13">
        <v>43.5</v>
      </c>
    </row>
    <row r="52" spans="2:7" ht="12.75">
      <c r="B52" s="9" t="s">
        <v>138</v>
      </c>
      <c r="C52" s="28">
        <v>1</v>
      </c>
      <c r="D52" s="40">
        <v>187.83</v>
      </c>
      <c r="E52" s="34">
        <f>C52*D52</f>
        <v>187.83</v>
      </c>
      <c r="F52" s="28">
        <v>850028</v>
      </c>
      <c r="G52" s="13">
        <v>187.83</v>
      </c>
    </row>
    <row r="53" spans="2:7" ht="12.75">
      <c r="B53" s="9" t="s">
        <v>136</v>
      </c>
      <c r="C53" s="28">
        <v>1</v>
      </c>
      <c r="D53" s="40">
        <v>400</v>
      </c>
      <c r="E53" s="34">
        <f t="shared" si="1"/>
        <v>400</v>
      </c>
      <c r="F53" s="28">
        <v>850029</v>
      </c>
      <c r="G53" s="13">
        <v>400</v>
      </c>
    </row>
    <row r="54" spans="2:7" ht="12.75">
      <c r="B54" s="9" t="s">
        <v>134</v>
      </c>
      <c r="C54" s="28">
        <v>1</v>
      </c>
      <c r="D54" s="40">
        <v>100</v>
      </c>
      <c r="E54" s="34">
        <f>C54*D54</f>
        <v>100</v>
      </c>
      <c r="F54" s="28">
        <v>850030</v>
      </c>
      <c r="G54" s="13">
        <v>100</v>
      </c>
    </row>
    <row r="55" spans="2:9" ht="12.75">
      <c r="B55" s="9" t="s">
        <v>137</v>
      </c>
      <c r="C55" s="28">
        <v>1</v>
      </c>
      <c r="D55" s="40">
        <v>400</v>
      </c>
      <c r="E55" s="34">
        <f t="shared" si="1"/>
        <v>400</v>
      </c>
      <c r="F55" s="28">
        <v>850031</v>
      </c>
      <c r="G55" s="13">
        <v>400</v>
      </c>
      <c r="I55" t="s">
        <v>155</v>
      </c>
    </row>
    <row r="56" spans="2:9" ht="12.75">
      <c r="B56" s="56" t="s">
        <v>142</v>
      </c>
      <c r="C56" s="28"/>
      <c r="D56" s="40"/>
      <c r="E56" s="34">
        <f t="shared" si="1"/>
        <v>0</v>
      </c>
      <c r="F56" s="28">
        <v>850032</v>
      </c>
      <c r="G56" s="60">
        <v>3770</v>
      </c>
      <c r="H56" s="61">
        <f>1314+438+350+239.9</f>
        <v>2341.9</v>
      </c>
      <c r="I56" s="59">
        <f>G56-H56</f>
        <v>1428.1</v>
      </c>
    </row>
    <row r="57" spans="2:9" ht="12.75">
      <c r="B57" s="24" t="s">
        <v>142</v>
      </c>
      <c r="C57" s="28"/>
      <c r="D57" s="40"/>
      <c r="E57" s="34">
        <f t="shared" si="1"/>
        <v>0</v>
      </c>
      <c r="F57" s="28">
        <v>850033</v>
      </c>
      <c r="G57" s="13">
        <v>2699</v>
      </c>
      <c r="H57">
        <f>1388+384.56+699.99+376.68</f>
        <v>2849.23</v>
      </c>
      <c r="I57" s="58"/>
    </row>
    <row r="58" spans="2:7" ht="12.75">
      <c r="B58" s="24" t="s">
        <v>142</v>
      </c>
      <c r="C58" s="28"/>
      <c r="D58" s="40"/>
      <c r="E58" s="34">
        <f t="shared" si="1"/>
        <v>0</v>
      </c>
      <c r="F58" s="28">
        <v>850034</v>
      </c>
      <c r="G58" s="13">
        <v>988</v>
      </c>
    </row>
    <row r="59" spans="2:7" ht="12.75">
      <c r="B59" s="9" t="s">
        <v>139</v>
      </c>
      <c r="C59" s="28">
        <v>1</v>
      </c>
      <c r="D59" s="40">
        <v>18.86</v>
      </c>
      <c r="E59" s="34">
        <f t="shared" si="1"/>
        <v>18.86</v>
      </c>
      <c r="F59" s="28"/>
      <c r="G59" s="13"/>
    </row>
    <row r="60" spans="2:7" ht="12.75">
      <c r="B60" s="9" t="s">
        <v>140</v>
      </c>
      <c r="C60" s="28">
        <v>1</v>
      </c>
      <c r="D60" s="40">
        <v>40</v>
      </c>
      <c r="E60" s="34">
        <f t="shared" si="1"/>
        <v>40</v>
      </c>
      <c r="F60" s="28"/>
      <c r="G60" s="13"/>
    </row>
    <row r="61" spans="2:9" ht="12.75">
      <c r="B61" s="9" t="s">
        <v>141</v>
      </c>
      <c r="C61" s="28">
        <v>1</v>
      </c>
      <c r="D61" s="40">
        <v>25</v>
      </c>
      <c r="E61" s="34">
        <f t="shared" si="1"/>
        <v>25</v>
      </c>
      <c r="F61" s="28">
        <v>850035</v>
      </c>
      <c r="G61" s="13">
        <v>83.86</v>
      </c>
      <c r="I61" s="45"/>
    </row>
    <row r="62" spans="2:9" ht="12.75">
      <c r="B62" s="9" t="s">
        <v>143</v>
      </c>
      <c r="C62" s="28">
        <v>1</v>
      </c>
      <c r="D62" s="40">
        <v>75.6</v>
      </c>
      <c r="E62" s="34">
        <f t="shared" si="1"/>
        <v>75.6</v>
      </c>
      <c r="F62" s="28"/>
      <c r="G62" s="13"/>
      <c r="I62" s="45"/>
    </row>
    <row r="63" spans="2:9" ht="12.75">
      <c r="B63" s="9" t="s">
        <v>94</v>
      </c>
      <c r="C63" s="28">
        <v>1</v>
      </c>
      <c r="D63" s="40">
        <v>50.89</v>
      </c>
      <c r="E63" s="34">
        <f t="shared" si="1"/>
        <v>50.89</v>
      </c>
      <c r="F63" s="28"/>
      <c r="G63" s="13"/>
      <c r="I63" s="45"/>
    </row>
    <row r="64" spans="2:9" ht="12.75">
      <c r="B64" s="9" t="s">
        <v>144</v>
      </c>
      <c r="C64" s="28">
        <v>1</v>
      </c>
      <c r="D64" s="40">
        <v>43.2</v>
      </c>
      <c r="E64" s="34">
        <f t="shared" si="1"/>
        <v>43.2</v>
      </c>
      <c r="F64" s="28">
        <v>850036</v>
      </c>
      <c r="G64" s="13">
        <v>169.69</v>
      </c>
      <c r="I64" s="45"/>
    </row>
    <row r="65" spans="2:9" ht="12.75">
      <c r="B65" s="9" t="s">
        <v>145</v>
      </c>
      <c r="C65" s="28">
        <v>1</v>
      </c>
      <c r="D65" s="40">
        <v>300</v>
      </c>
      <c r="E65" s="34">
        <f t="shared" si="1"/>
        <v>300</v>
      </c>
      <c r="F65" s="28"/>
      <c r="G65" s="13"/>
      <c r="I65" s="45"/>
    </row>
    <row r="66" spans="2:9" ht="12.75">
      <c r="B66" s="9" t="s">
        <v>147</v>
      </c>
      <c r="C66" s="28">
        <v>1</v>
      </c>
      <c r="D66" s="40">
        <v>155</v>
      </c>
      <c r="E66" s="34">
        <f t="shared" si="1"/>
        <v>155</v>
      </c>
      <c r="F66" s="28"/>
      <c r="G66" s="13"/>
      <c r="I66" s="45"/>
    </row>
    <row r="67" spans="2:9" ht="12.75">
      <c r="B67" s="9" t="s">
        <v>146</v>
      </c>
      <c r="C67" s="28">
        <v>1</v>
      </c>
      <c r="D67" s="40">
        <v>225</v>
      </c>
      <c r="E67" s="34">
        <f t="shared" si="1"/>
        <v>225</v>
      </c>
      <c r="F67" s="28">
        <v>850037</v>
      </c>
      <c r="G67" s="13">
        <v>680</v>
      </c>
      <c r="I67" s="45"/>
    </row>
    <row r="68" spans="2:9" ht="12.75">
      <c r="B68" s="9" t="s">
        <v>148</v>
      </c>
      <c r="C68" s="28">
        <v>1</v>
      </c>
      <c r="D68" s="40">
        <v>889.24</v>
      </c>
      <c r="E68" s="34">
        <f t="shared" si="1"/>
        <v>889.24</v>
      </c>
      <c r="F68" s="28"/>
      <c r="G68" s="13"/>
      <c r="I68" s="45"/>
    </row>
    <row r="69" spans="2:9" ht="12.75">
      <c r="B69" s="9" t="s">
        <v>149</v>
      </c>
      <c r="C69" s="28">
        <v>1</v>
      </c>
      <c r="D69" s="40">
        <v>794.48</v>
      </c>
      <c r="E69" s="34">
        <f t="shared" si="1"/>
        <v>794.48</v>
      </c>
      <c r="F69" s="28"/>
      <c r="G69" s="13"/>
      <c r="I69" s="45"/>
    </row>
    <row r="70" spans="2:9" ht="12.75">
      <c r="B70" s="9" t="s">
        <v>150</v>
      </c>
      <c r="C70" s="28">
        <v>4</v>
      </c>
      <c r="D70" s="40">
        <v>70</v>
      </c>
      <c r="E70" s="34">
        <f t="shared" si="1"/>
        <v>280</v>
      </c>
      <c r="F70" s="28">
        <v>850038</v>
      </c>
      <c r="G70" s="13">
        <v>1963.72</v>
      </c>
      <c r="I70" s="45"/>
    </row>
    <row r="71" spans="2:9" ht="12.75">
      <c r="B71" s="9" t="s">
        <v>151</v>
      </c>
      <c r="C71" s="28">
        <v>1</v>
      </c>
      <c r="D71" s="40">
        <v>295</v>
      </c>
      <c r="E71" s="34">
        <f t="shared" si="1"/>
        <v>295</v>
      </c>
      <c r="F71" s="28"/>
      <c r="G71" s="13"/>
      <c r="I71" s="45"/>
    </row>
    <row r="72" spans="2:9" ht="12.75">
      <c r="B72" s="24" t="s">
        <v>152</v>
      </c>
      <c r="C72" s="28">
        <v>2</v>
      </c>
      <c r="D72" s="40">
        <v>200</v>
      </c>
      <c r="E72" s="34">
        <f t="shared" si="1"/>
        <v>400</v>
      </c>
      <c r="F72" s="28"/>
      <c r="G72" s="13"/>
      <c r="I72" s="45"/>
    </row>
    <row r="73" spans="2:9" ht="12.75">
      <c r="B73" s="9" t="s">
        <v>153</v>
      </c>
      <c r="C73" s="28">
        <v>5</v>
      </c>
      <c r="D73" s="40">
        <v>187.83</v>
      </c>
      <c r="E73" s="34">
        <f t="shared" si="1"/>
        <v>939.1500000000001</v>
      </c>
      <c r="F73" s="28"/>
      <c r="G73" s="13"/>
      <c r="I73" s="45"/>
    </row>
    <row r="74" spans="2:9" ht="12.75">
      <c r="B74" s="9" t="s">
        <v>154</v>
      </c>
      <c r="C74" s="28">
        <v>2</v>
      </c>
      <c r="D74" s="40">
        <v>187.83</v>
      </c>
      <c r="E74" s="34">
        <f t="shared" si="1"/>
        <v>375.66</v>
      </c>
      <c r="F74" s="28">
        <v>850039</v>
      </c>
      <c r="G74" s="13">
        <v>2009.81</v>
      </c>
      <c r="I74" s="45"/>
    </row>
    <row r="75" spans="2:9" ht="12.75">
      <c r="B75" s="9" t="s">
        <v>156</v>
      </c>
      <c r="C75" s="28">
        <v>1</v>
      </c>
      <c r="D75" s="62">
        <v>104.7</v>
      </c>
      <c r="E75" s="34">
        <f t="shared" si="1"/>
        <v>104.7</v>
      </c>
      <c r="F75" s="28"/>
      <c r="G75" s="13"/>
      <c r="I75" s="45"/>
    </row>
    <row r="76" spans="2:9" ht="12.75">
      <c r="B76" s="9" t="s">
        <v>157</v>
      </c>
      <c r="C76" s="28">
        <v>2</v>
      </c>
      <c r="D76" s="62">
        <v>14.9</v>
      </c>
      <c r="E76" s="34">
        <f t="shared" si="1"/>
        <v>29.8</v>
      </c>
      <c r="F76" s="28"/>
      <c r="G76" s="13"/>
      <c r="I76" s="45"/>
    </row>
    <row r="77" spans="2:9" ht="12.75">
      <c r="B77" s="9" t="s">
        <v>158</v>
      </c>
      <c r="C77" s="28">
        <v>1</v>
      </c>
      <c r="D77" s="40">
        <f>536.2+376.4+38+46.24+132</f>
        <v>1128.8400000000001</v>
      </c>
      <c r="E77" s="34">
        <f t="shared" si="1"/>
        <v>1128.8400000000001</v>
      </c>
      <c r="F77" s="28"/>
      <c r="G77" s="13"/>
      <c r="I77" s="45"/>
    </row>
    <row r="78" spans="2:9" ht="12.75">
      <c r="B78" s="9" t="s">
        <v>159</v>
      </c>
      <c r="C78" s="28">
        <v>1</v>
      </c>
      <c r="D78" s="40">
        <v>33</v>
      </c>
      <c r="E78" s="34">
        <f t="shared" si="1"/>
        <v>33</v>
      </c>
      <c r="F78" s="28"/>
      <c r="G78" s="13"/>
      <c r="I78" s="45"/>
    </row>
    <row r="79" spans="2:9" ht="12.75">
      <c r="B79" s="9" t="s">
        <v>160</v>
      </c>
      <c r="C79" s="28">
        <v>1</v>
      </c>
      <c r="D79" s="40">
        <v>97.26</v>
      </c>
      <c r="E79" s="34">
        <f t="shared" si="1"/>
        <v>97.26</v>
      </c>
      <c r="F79" s="28"/>
      <c r="G79" s="13"/>
      <c r="I79" s="45"/>
    </row>
    <row r="80" spans="2:9" ht="12.75">
      <c r="B80" s="9" t="s">
        <v>161</v>
      </c>
      <c r="C80" s="28">
        <v>1</v>
      </c>
      <c r="D80" s="40">
        <v>220</v>
      </c>
      <c r="E80" s="34">
        <f t="shared" si="1"/>
        <v>220</v>
      </c>
      <c r="F80" s="28"/>
      <c r="G80" s="13"/>
      <c r="I80" s="45"/>
    </row>
    <row r="81" spans="2:9" ht="12.75">
      <c r="B81" s="9" t="s">
        <v>162</v>
      </c>
      <c r="C81" s="28">
        <v>3</v>
      </c>
      <c r="D81" s="40">
        <v>187.83</v>
      </c>
      <c r="E81" s="34">
        <f t="shared" si="1"/>
        <v>563.49</v>
      </c>
      <c r="F81" s="28"/>
      <c r="G81" s="13"/>
      <c r="I81" s="45"/>
    </row>
    <row r="82" spans="2:9" ht="12.75">
      <c r="B82" s="9" t="s">
        <v>163</v>
      </c>
      <c r="C82" s="28">
        <v>2</v>
      </c>
      <c r="D82" s="40">
        <v>187.83</v>
      </c>
      <c r="E82" s="34">
        <f t="shared" si="1"/>
        <v>375.66</v>
      </c>
      <c r="F82" s="28">
        <v>850040</v>
      </c>
      <c r="G82" s="13">
        <v>2552.75</v>
      </c>
      <c r="I82" s="45"/>
    </row>
    <row r="83" spans="2:9" ht="12.75">
      <c r="B83" s="24" t="s">
        <v>164</v>
      </c>
      <c r="C83" s="28">
        <v>1</v>
      </c>
      <c r="D83" s="40">
        <v>600</v>
      </c>
      <c r="E83" s="34">
        <f t="shared" si="1"/>
        <v>600</v>
      </c>
      <c r="F83" s="28">
        <v>850041</v>
      </c>
      <c r="G83" s="13">
        <v>600</v>
      </c>
      <c r="I83" s="45"/>
    </row>
    <row r="84" spans="2:9" ht="12.75">
      <c r="B84" s="24" t="s">
        <v>168</v>
      </c>
      <c r="C84" s="28">
        <v>1</v>
      </c>
      <c r="D84" s="40">
        <v>153</v>
      </c>
      <c r="E84" s="34">
        <f t="shared" si="1"/>
        <v>153</v>
      </c>
      <c r="F84" s="28">
        <v>850042</v>
      </c>
      <c r="G84" s="13">
        <v>153</v>
      </c>
      <c r="I84" s="45"/>
    </row>
    <row r="85" spans="2:9" ht="12.75">
      <c r="B85" s="24" t="s">
        <v>165</v>
      </c>
      <c r="C85" s="28">
        <v>1</v>
      </c>
      <c r="D85" s="62">
        <v>248.65</v>
      </c>
      <c r="E85" s="34">
        <f t="shared" si="1"/>
        <v>248.65</v>
      </c>
      <c r="F85" s="28"/>
      <c r="G85" s="13"/>
      <c r="I85" s="45"/>
    </row>
    <row r="86" spans="2:9" ht="12.75">
      <c r="B86" s="24" t="s">
        <v>166</v>
      </c>
      <c r="C86" s="28">
        <v>1</v>
      </c>
      <c r="D86" s="62">
        <v>131.57</v>
      </c>
      <c r="E86" s="34">
        <f t="shared" si="1"/>
        <v>131.57</v>
      </c>
      <c r="F86" s="28"/>
      <c r="G86" s="13"/>
      <c r="I86" s="45"/>
    </row>
    <row r="87" spans="2:7" ht="12.75">
      <c r="B87" s="24" t="s">
        <v>167</v>
      </c>
      <c r="C87" s="28">
        <v>1</v>
      </c>
      <c r="D87" s="62">
        <v>156.1</v>
      </c>
      <c r="E87" s="34">
        <f t="shared" si="1"/>
        <v>156.1</v>
      </c>
      <c r="F87" s="28">
        <v>850043</v>
      </c>
      <c r="G87" s="13">
        <v>536.32</v>
      </c>
    </row>
    <row r="88" spans="2:9" ht="12.75">
      <c r="B88" s="24" t="s">
        <v>169</v>
      </c>
      <c r="C88" s="28">
        <v>7</v>
      </c>
      <c r="D88" s="62">
        <v>187.83</v>
      </c>
      <c r="E88" s="34">
        <f t="shared" si="1"/>
        <v>1314.8100000000002</v>
      </c>
      <c r="F88" s="28">
        <v>850044</v>
      </c>
      <c r="G88" s="13">
        <v>1314.81</v>
      </c>
      <c r="I88" s="45">
        <f>200+35+65+35+35+58.8+110+670</f>
        <v>1208.8</v>
      </c>
    </row>
    <row r="89" spans="2:9" ht="12.75">
      <c r="B89" s="9"/>
      <c r="C89" s="28"/>
      <c r="D89" s="40"/>
      <c r="E89" s="34"/>
      <c r="F89" s="28"/>
      <c r="G89" s="13"/>
      <c r="I89" s="45"/>
    </row>
    <row r="90" spans="2:9" ht="12.75">
      <c r="B90" s="9" t="s">
        <v>114</v>
      </c>
      <c r="C90" s="28"/>
      <c r="D90" s="40"/>
      <c r="E90" s="34"/>
      <c r="F90" s="28"/>
      <c r="G90" s="13">
        <f>SUM(G14:G89)</f>
        <v>40754.939999999995</v>
      </c>
      <c r="I90" s="45"/>
    </row>
    <row r="91" spans="2:7" ht="13.5" thickBot="1">
      <c r="B91" s="20" t="s">
        <v>113</v>
      </c>
      <c r="C91" s="31"/>
      <c r="D91" s="43"/>
      <c r="E91" s="37"/>
      <c r="F91" s="31"/>
      <c r="G91" s="21">
        <f>G13-SUM(G14:G89)</f>
        <v>8245.060000000005</v>
      </c>
    </row>
  </sheetData>
  <printOptions/>
  <pageMargins left="0.75" right="0.75" top="1" bottom="1" header="0.492125985" footer="0.492125985"/>
  <pageSetup fitToHeight="1" fitToWidth="1" horizontalDpi="300" verticalDpi="3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1"/>
  <sheetViews>
    <sheetView showGridLines="0" workbookViewId="0" topLeftCell="A1">
      <selection activeCell="F25" sqref="F25"/>
    </sheetView>
  </sheetViews>
  <sheetFormatPr defaultColWidth="9.140625" defaultRowHeight="12.75"/>
  <cols>
    <col min="2" max="2" width="58.421875" style="0" customWidth="1"/>
    <col min="3" max="3" width="16.00390625" style="0" bestFit="1" customWidth="1"/>
    <col min="4" max="4" width="13.7109375" style="0" bestFit="1" customWidth="1"/>
    <col min="5" max="5" width="11.00390625" style="0" bestFit="1" customWidth="1"/>
    <col min="6" max="6" width="13.421875" style="26" bestFit="1" customWidth="1"/>
    <col min="7" max="7" width="12.7109375" style="0" bestFit="1" customWidth="1"/>
    <col min="8" max="8" width="10.57421875" style="0" bestFit="1" customWidth="1"/>
  </cols>
  <sheetData>
    <row r="1" ht="13.5" thickBot="1"/>
    <row r="2" spans="2:7" ht="18">
      <c r="B2" s="2" t="s">
        <v>27</v>
      </c>
      <c r="C2" s="3"/>
      <c r="D2" s="3"/>
      <c r="E2" s="3"/>
      <c r="F2" s="27"/>
      <c r="G2" s="4"/>
    </row>
    <row r="3" spans="2:7" ht="15">
      <c r="B3" s="5" t="s">
        <v>31</v>
      </c>
      <c r="C3" s="6"/>
      <c r="D3" s="6"/>
      <c r="E3" s="6"/>
      <c r="F3" s="28"/>
      <c r="G3" s="7"/>
    </row>
    <row r="4" spans="2:7" ht="12.75">
      <c r="B4" s="19" t="s">
        <v>28</v>
      </c>
      <c r="C4" s="6"/>
      <c r="D4" s="6"/>
      <c r="E4" s="6"/>
      <c r="F4" s="28"/>
      <c r="G4" s="7"/>
    </row>
    <row r="5" spans="2:7" ht="6" customHeight="1">
      <c r="B5" s="15"/>
      <c r="C5" s="16"/>
      <c r="D5" s="16"/>
      <c r="E5" s="16"/>
      <c r="F5" s="29"/>
      <c r="G5" s="17"/>
    </row>
    <row r="6" spans="2:7" ht="12.75">
      <c r="B6" s="8"/>
      <c r="C6" s="6"/>
      <c r="D6" s="6"/>
      <c r="E6" s="6"/>
      <c r="F6" s="28"/>
      <c r="G6" s="7"/>
    </row>
    <row r="7" spans="2:7" ht="12.75">
      <c r="B7" s="9" t="s">
        <v>29</v>
      </c>
      <c r="C7" s="6"/>
      <c r="D7" s="6"/>
      <c r="E7" s="6"/>
      <c r="F7" s="28"/>
      <c r="G7" s="7"/>
    </row>
    <row r="8" spans="2:7" ht="12.75">
      <c r="B8" s="9" t="s">
        <v>30</v>
      </c>
      <c r="C8" s="6"/>
      <c r="D8" s="6"/>
      <c r="E8" s="6"/>
      <c r="F8" s="28"/>
      <c r="G8" s="7"/>
    </row>
    <row r="9" spans="2:7" ht="12.75">
      <c r="B9" s="9"/>
      <c r="C9" s="6"/>
      <c r="D9" s="6"/>
      <c r="E9" s="6"/>
      <c r="F9" s="28"/>
      <c r="G9" s="7"/>
    </row>
    <row r="10" spans="2:7" ht="12.75">
      <c r="B10" s="8" t="s">
        <v>34</v>
      </c>
      <c r="C10" s="6"/>
      <c r="D10" s="6"/>
      <c r="E10" s="6"/>
      <c r="F10" s="28"/>
      <c r="G10" s="7"/>
    </row>
    <row r="11" spans="2:7" ht="12.75">
      <c r="B11" s="9"/>
      <c r="C11" s="6"/>
      <c r="D11" s="6"/>
      <c r="E11" s="6"/>
      <c r="F11" s="28"/>
      <c r="G11" s="7"/>
    </row>
    <row r="12" spans="2:8" ht="12.75">
      <c r="B12" s="8" t="s">
        <v>0</v>
      </c>
      <c r="C12" s="10" t="s">
        <v>36</v>
      </c>
      <c r="D12" s="10" t="s">
        <v>37</v>
      </c>
      <c r="E12" s="10" t="s">
        <v>38</v>
      </c>
      <c r="F12" s="48" t="s">
        <v>108</v>
      </c>
      <c r="G12" s="50" t="s">
        <v>109</v>
      </c>
      <c r="H12" s="1"/>
    </row>
    <row r="13" spans="2:8" ht="12.75">
      <c r="B13" s="8"/>
      <c r="C13" s="10"/>
      <c r="D13" s="10"/>
      <c r="E13" s="10"/>
      <c r="F13" s="48"/>
      <c r="G13" s="51">
        <v>49000</v>
      </c>
      <c r="H13" s="1"/>
    </row>
    <row r="14" spans="2:7" ht="12.75">
      <c r="B14" s="24" t="s">
        <v>125</v>
      </c>
      <c r="C14" s="25"/>
      <c r="D14" s="25"/>
      <c r="E14" s="44"/>
      <c r="F14" s="47">
        <v>5500</v>
      </c>
      <c r="G14" s="52">
        <v>5500</v>
      </c>
    </row>
    <row r="15" spans="2:7" ht="12.75">
      <c r="B15" s="24" t="s">
        <v>80</v>
      </c>
      <c r="C15" s="25"/>
      <c r="D15" s="25"/>
      <c r="E15" s="25"/>
      <c r="F15" s="47">
        <f>3825.5*2</f>
        <v>7651</v>
      </c>
      <c r="G15" s="52">
        <v>8000</v>
      </c>
    </row>
    <row r="16" spans="2:7" ht="12.75">
      <c r="B16" s="9" t="s">
        <v>81</v>
      </c>
      <c r="C16" s="6"/>
      <c r="D16" s="6"/>
      <c r="E16" s="12"/>
      <c r="F16" s="47">
        <v>2500</v>
      </c>
      <c r="G16" s="52">
        <v>2500</v>
      </c>
    </row>
    <row r="17" spans="2:7" ht="12.75">
      <c r="B17" s="9" t="s">
        <v>124</v>
      </c>
      <c r="C17" s="6"/>
      <c r="D17" s="6"/>
      <c r="E17" s="12"/>
      <c r="F17" s="47">
        <f>600+281.46+43.5</f>
        <v>924.96</v>
      </c>
      <c r="G17" s="52">
        <v>1000</v>
      </c>
    </row>
    <row r="18" spans="1:7" ht="12.75">
      <c r="A18" t="s">
        <v>122</v>
      </c>
      <c r="B18" s="9" t="s">
        <v>40</v>
      </c>
      <c r="C18" s="6"/>
      <c r="D18" s="6"/>
      <c r="E18" s="6"/>
      <c r="F18" s="47">
        <f>300+58.86+75.6+400+33+536.32+153</f>
        <v>1556.7800000000002</v>
      </c>
      <c r="G18" s="54">
        <v>3000</v>
      </c>
    </row>
    <row r="19" spans="1:7" ht="12.75">
      <c r="A19" t="s">
        <v>82</v>
      </c>
      <c r="B19" s="9" t="s">
        <v>42</v>
      </c>
      <c r="C19" s="6"/>
      <c r="D19" s="6"/>
      <c r="E19" s="6"/>
      <c r="F19" s="47">
        <f>750+250+247.53+216+400+1128.84</f>
        <v>2992.37</v>
      </c>
      <c r="G19" s="52">
        <v>2000</v>
      </c>
    </row>
    <row r="20" spans="1:7" ht="12.75">
      <c r="A20" t="s">
        <v>82</v>
      </c>
      <c r="B20" s="24" t="s">
        <v>107</v>
      </c>
      <c r="C20" s="25"/>
      <c r="D20" s="25"/>
      <c r="E20" s="25"/>
      <c r="F20" s="47">
        <f>600+236+323+100+25+94.09+29.8+220</f>
        <v>1627.8899999999999</v>
      </c>
      <c r="G20" s="53">
        <v>2000</v>
      </c>
    </row>
    <row r="21" spans="1:7" ht="12.75">
      <c r="A21" t="s">
        <v>82</v>
      </c>
      <c r="B21" s="9" t="s">
        <v>46</v>
      </c>
      <c r="C21" s="6"/>
      <c r="D21" s="6"/>
      <c r="E21" s="6"/>
      <c r="F21" s="47">
        <f>600+400</f>
        <v>1000</v>
      </c>
      <c r="G21" s="52">
        <v>1000</v>
      </c>
    </row>
    <row r="22" spans="2:7" ht="12.75">
      <c r="B22" s="9" t="s">
        <v>41</v>
      </c>
      <c r="C22" s="6"/>
      <c r="D22" s="6"/>
      <c r="E22" s="6"/>
      <c r="F22" s="47">
        <f>700+97.26+600</f>
        <v>1397.26</v>
      </c>
      <c r="G22" s="54">
        <v>1400</v>
      </c>
    </row>
    <row r="23" spans="2:7" ht="12.75">
      <c r="B23" s="9" t="s">
        <v>120</v>
      </c>
      <c r="C23" s="6"/>
      <c r="D23" s="6"/>
      <c r="E23" s="6"/>
      <c r="F23" s="47"/>
      <c r="G23" s="54">
        <v>3100</v>
      </c>
    </row>
    <row r="24" spans="1:7" ht="12.75">
      <c r="A24" t="s">
        <v>123</v>
      </c>
      <c r="B24" s="9" t="s">
        <v>121</v>
      </c>
      <c r="C24" s="6"/>
      <c r="D24" s="6"/>
      <c r="E24" s="12"/>
      <c r="F24" s="47">
        <f>200+563.49+75.95+187.83+680+889.24+794.48+187.83+187.83+939.15+375.66+295+939.15+1314.81</f>
        <v>7630.42</v>
      </c>
      <c r="G24" s="54">
        <v>6000</v>
      </c>
    </row>
    <row r="25" spans="2:7" ht="12.75">
      <c r="B25" s="9" t="s">
        <v>43</v>
      </c>
      <c r="C25" s="6"/>
      <c r="D25" s="6"/>
      <c r="E25" s="6"/>
      <c r="F25" s="47">
        <f>280+108+25+104.7</f>
        <v>517.7</v>
      </c>
      <c r="G25" s="54">
        <v>1500</v>
      </c>
    </row>
    <row r="26" spans="2:7" ht="12.75">
      <c r="B26" s="9" t="s">
        <v>44</v>
      </c>
      <c r="C26" s="6"/>
      <c r="D26" s="6"/>
      <c r="E26" s="12"/>
      <c r="F26" s="47">
        <v>7457</v>
      </c>
      <c r="G26" s="57">
        <v>7000</v>
      </c>
    </row>
    <row r="27" spans="2:7" ht="12.75">
      <c r="B27" s="9" t="s">
        <v>45</v>
      </c>
      <c r="C27" s="6"/>
      <c r="D27" s="6"/>
      <c r="E27" s="12"/>
      <c r="F27" s="47"/>
      <c r="G27" s="54">
        <v>5000</v>
      </c>
    </row>
    <row r="28" spans="2:7" ht="12.75">
      <c r="B28" s="9"/>
      <c r="C28" s="6"/>
      <c r="D28" s="6"/>
      <c r="E28" s="12"/>
      <c r="F28" s="47"/>
      <c r="G28" s="54"/>
    </row>
    <row r="29" spans="2:7" ht="12.75">
      <c r="B29" s="9"/>
      <c r="C29" s="6"/>
      <c r="D29" s="6"/>
      <c r="E29" s="12"/>
      <c r="F29" s="47"/>
      <c r="G29" s="54"/>
    </row>
    <row r="30" spans="2:7" ht="12.75">
      <c r="B30" s="9"/>
      <c r="C30" s="6"/>
      <c r="D30" s="6"/>
      <c r="E30" s="6"/>
      <c r="F30" s="47"/>
      <c r="G30" s="54"/>
    </row>
    <row r="31" spans="2:7" ht="13.5" thickBot="1">
      <c r="B31" s="20" t="s">
        <v>26</v>
      </c>
      <c r="C31" s="14"/>
      <c r="D31" s="14"/>
      <c r="E31" s="14"/>
      <c r="F31" s="49">
        <f>SUM(F14:F30)</f>
        <v>40755.37999999999</v>
      </c>
      <c r="G31" s="55">
        <f>SUM(G14:G29)</f>
        <v>49000</v>
      </c>
    </row>
    <row r="33" spans="5:6" ht="12.75">
      <c r="E33" t="s">
        <v>117</v>
      </c>
      <c r="F33" s="26">
        <f>49000-F31</f>
        <v>8244.62000000001</v>
      </c>
    </row>
    <row r="35" ht="12.75">
      <c r="B35" s="1" t="s">
        <v>78</v>
      </c>
    </row>
    <row r="37" ht="12.75">
      <c r="B37" s="22" t="s">
        <v>49</v>
      </c>
    </row>
    <row r="38" ht="12.75">
      <c r="B38" t="s">
        <v>48</v>
      </c>
    </row>
    <row r="39" ht="12.75">
      <c r="B39" t="s">
        <v>47</v>
      </c>
    </row>
    <row r="41" ht="12.75">
      <c r="B41" s="22" t="s">
        <v>56</v>
      </c>
    </row>
    <row r="42" ht="12.75">
      <c r="B42" t="s">
        <v>57</v>
      </c>
    </row>
    <row r="43" ht="12.75">
      <c r="B43" t="s">
        <v>58</v>
      </c>
    </row>
    <row r="44" ht="12.75">
      <c r="B44" t="s">
        <v>74</v>
      </c>
    </row>
    <row r="45" ht="12.75">
      <c r="B45" t="s">
        <v>66</v>
      </c>
    </row>
    <row r="46" ht="12.75">
      <c r="B46" t="s">
        <v>65</v>
      </c>
    </row>
    <row r="48" ht="12.75">
      <c r="B48" s="22" t="s">
        <v>50</v>
      </c>
    </row>
    <row r="49" ht="12.75">
      <c r="B49" t="s">
        <v>75</v>
      </c>
    </row>
    <row r="50" ht="12.75">
      <c r="B50" t="s">
        <v>76</v>
      </c>
    </row>
    <row r="51" ht="12.75">
      <c r="B51" t="s">
        <v>77</v>
      </c>
    </row>
    <row r="53" spans="2:7" ht="12.75">
      <c r="B53" s="22" t="s">
        <v>59</v>
      </c>
      <c r="C53" t="s">
        <v>60</v>
      </c>
      <c r="D53" t="s">
        <v>61</v>
      </c>
      <c r="E53" t="s">
        <v>62</v>
      </c>
      <c r="F53" s="26" t="s">
        <v>63</v>
      </c>
      <c r="G53" t="s">
        <v>64</v>
      </c>
    </row>
    <row r="54" spans="2:7" ht="12.75">
      <c r="B54" s="23" t="s">
        <v>67</v>
      </c>
      <c r="C54" s="23" t="s">
        <v>79</v>
      </c>
      <c r="D54" s="23" t="s">
        <v>50</v>
      </c>
      <c r="E54" s="23" t="s">
        <v>50</v>
      </c>
      <c r="F54" s="46" t="s">
        <v>50</v>
      </c>
      <c r="G54" s="23" t="s">
        <v>50</v>
      </c>
    </row>
    <row r="55" spans="2:7" ht="12.75">
      <c r="B55" s="23" t="s">
        <v>73</v>
      </c>
      <c r="C55" s="23" t="s">
        <v>68</v>
      </c>
      <c r="D55" s="23" t="s">
        <v>69</v>
      </c>
      <c r="E55" s="23" t="s">
        <v>70</v>
      </c>
      <c r="F55" s="46" t="s">
        <v>72</v>
      </c>
      <c r="G55" s="23" t="s">
        <v>71</v>
      </c>
    </row>
    <row r="57" ht="12.75">
      <c r="B57" s="22" t="s">
        <v>51</v>
      </c>
    </row>
    <row r="58" ht="12.75">
      <c r="B58" t="s">
        <v>52</v>
      </c>
    </row>
    <row r="59" ht="12.75">
      <c r="B59" t="s">
        <v>53</v>
      </c>
    </row>
    <row r="60" ht="12.75">
      <c r="B60" t="s">
        <v>54</v>
      </c>
    </row>
    <row r="61" ht="12.75">
      <c r="B61" s="1" t="s">
        <v>55</v>
      </c>
    </row>
  </sheetData>
  <printOptions/>
  <pageMargins left="0.75" right="0.75" top="1" bottom="1" header="0.492125985" footer="0.492125985"/>
  <pageSetup fitToHeight="1" fitToWidth="1" horizontalDpi="300" verticalDpi="3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Brainer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Jones Albuquerque</dc:creator>
  <cp:keywords/>
  <dc:description/>
  <cp:lastModifiedBy>joa</cp:lastModifiedBy>
  <cp:lastPrinted>2007-07-31T23:58:38Z</cp:lastPrinted>
  <dcterms:created xsi:type="dcterms:W3CDTF">2006-11-14T19:35:45Z</dcterms:created>
  <dcterms:modified xsi:type="dcterms:W3CDTF">2008-11-19T23:43:28Z</dcterms:modified>
  <cp:category/>
  <cp:version/>
  <cp:contentType/>
  <cp:contentStatus/>
</cp:coreProperties>
</file>